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95" activeTab="0"/>
  </bookViews>
  <sheets>
    <sheet name="Info" sheetId="1" r:id="rId1"/>
    <sheet name="Einfache Renditeberechnung" sheetId="2" r:id="rId2"/>
    <sheet name="Erweiterte Renditeberechnung" sheetId="3" r:id="rId3"/>
  </sheets>
  <definedNames>
    <definedName name="b">'Erweiterte Renditeberechnung'!$C$7</definedName>
    <definedName name="d">'Erweiterte Renditeberechnung'!$C$9</definedName>
    <definedName name="Differenz" localSheetId="2">'Erweiterte Renditeberechnung'!$C$19</definedName>
    <definedName name="Differenz">'Einfache Renditeberechnung'!$C$19</definedName>
    <definedName name="Endwert" localSheetId="2">'Erweiterte Renditeberechnung'!$L$37</definedName>
    <definedName name="Endwert">'Einfache Renditeberechnung'!$H$37</definedName>
    <definedName name="K_0" localSheetId="2">'Erweiterte Renditeberechnung'!$C$2</definedName>
    <definedName name="K_0">'Einfache Renditeberechnung'!$C$2</definedName>
    <definedName name="K_Betrieb" localSheetId="2">'Erweiterte Renditeberechnung'!#REF!</definedName>
    <definedName name="K_Betrieb">'Einfache Renditeberechnung'!$C$9</definedName>
    <definedName name="K_Betrieb_0">'Erweiterte Renditeberechnung'!$C$7</definedName>
    <definedName name="k_EEG">'Erweiterte Renditeberechnung'!$C$6</definedName>
    <definedName name="K_Ein" localSheetId="2">'Erweiterte Renditeberechnung'!#REF!</definedName>
    <definedName name="K_Ein">'Einfache Renditeberechnung'!$C$10</definedName>
    <definedName name="K_Überschuss" localSheetId="2">'Erweiterte Renditeberechnung'!#REF!</definedName>
    <definedName name="K_Überschuss">'Einfache Renditeberechnung'!$C$11</definedName>
    <definedName name="p" localSheetId="2">'Erweiterte Renditeberechnung'!$C$17</definedName>
    <definedName name="p">'Einfache Renditeberechnung'!$C$17</definedName>
    <definedName name="P_PV" localSheetId="2">'Erweiterte Renditeberechnung'!$C$3</definedName>
    <definedName name="P_PV">'Einfache Renditeberechnung'!$C$3</definedName>
    <definedName name="q" localSheetId="2">'Erweiterte Renditeberechnung'!#REF!</definedName>
    <definedName name="q">'Einfache Renditeberechnung'!#REF!</definedName>
    <definedName name="sb">'Erweiterte Renditeberechnung'!$C$8</definedName>
    <definedName name="steig">'Erweiterte Renditeberechnung'!$C$8</definedName>
    <definedName name="T_Amortisation" localSheetId="2">'Erweiterte Renditeberechnung'!#REF!</definedName>
    <definedName name="T_Amortisation">'Einfache Renditeberechnung'!$C$12</definedName>
    <definedName name="w_Jahr" localSheetId="2">'Erweiterte Renditeberechnung'!$C$5</definedName>
    <definedName name="w_Jahr">'Einfache Renditeberechnung'!$C$5</definedName>
  </definedNames>
  <calcPr fullCalcOnLoad="1"/>
</workbook>
</file>

<file path=xl/sharedStrings.xml><?xml version="1.0" encoding="utf-8"?>
<sst xmlns="http://schemas.openxmlformats.org/spreadsheetml/2006/main" count="88" uniqueCount="50">
  <si>
    <t>Eingaben</t>
  </si>
  <si>
    <t>Euro</t>
  </si>
  <si>
    <t>kWp</t>
  </si>
  <si>
    <t>kWh/kWp</t>
  </si>
  <si>
    <r>
      <t>Investitionssumme</t>
    </r>
  </si>
  <si>
    <r>
      <t>Installierte PV-Leistung</t>
    </r>
  </si>
  <si>
    <t>Erwarteter spezifischer Jahresertrag</t>
  </si>
  <si>
    <t>Vergütung laut EEG</t>
  </si>
  <si>
    <t>Cent/kWh</t>
  </si>
  <si>
    <t>Jährliche Einnahmen</t>
  </si>
  <si>
    <t>Jährlicher Überschuss</t>
  </si>
  <si>
    <t>Amortisationszeit</t>
  </si>
  <si>
    <t>Jahre</t>
  </si>
  <si>
    <t>Angenommener Zinssatz / Rendite</t>
  </si>
  <si>
    <t>p</t>
  </si>
  <si>
    <t>%</t>
  </si>
  <si>
    <t>Jahr</t>
  </si>
  <si>
    <t>Ergebnisse</t>
  </si>
  <si>
    <t>Geldanlage</t>
  </si>
  <si>
    <t>PV-Investition</t>
  </si>
  <si>
    <t>Differenz nach 20 Jahren:</t>
  </si>
  <si>
    <t>Vergleich zwischen PV-Investion und Geldanlage bei der Bank:</t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</si>
  <si>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</si>
  <si>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P</t>
    </r>
    <r>
      <rPr>
        <vertAlign val="subscript"/>
        <sz val="10"/>
        <color indexed="8"/>
        <rFont val="Arial"/>
        <family val="2"/>
      </rPr>
      <t>PV</t>
    </r>
  </si>
  <si>
    <r>
      <rPr>
        <i/>
        <sz val="10"/>
        <color indexed="8"/>
        <rFont val="Arial"/>
        <family val="2"/>
      </rPr>
      <t>w</t>
    </r>
    <r>
      <rPr>
        <vertAlign val="subscript"/>
        <sz val="10"/>
        <color indexed="8"/>
        <rFont val="Arial"/>
        <family val="2"/>
      </rPr>
      <t>Jahr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</si>
  <si>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EEG</t>
    </r>
  </si>
  <si>
    <r>
      <t xml:space="preserve">Jährliche Betriebskosten (1,5 % von </t>
    </r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</si>
  <si>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Betrieb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</si>
  <si>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Ein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</si>
  <si>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Überschuss</t>
    </r>
  </si>
  <si>
    <t>Differenz</t>
  </si>
  <si>
    <t>Kosten pro installierter Leistung</t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</si>
  <si>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</si>
  <si>
    <t>Euro/kWp</t>
  </si>
  <si>
    <t>D</t>
  </si>
  <si>
    <r>
      <t xml:space="preserve">Jährliche Betriebskosten (in Prozent von </t>
    </r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</t>
    </r>
  </si>
  <si>
    <t>Jährliche Steigerung der Betriebskosten in Prozent</t>
  </si>
  <si>
    <t>d</t>
  </si>
  <si>
    <t>b</t>
  </si>
  <si>
    <t>Jahres-
ertrag</t>
  </si>
  <si>
    <t>Einnah-
men</t>
  </si>
  <si>
    <t xml:space="preserve">Betriebs-
kosten </t>
  </si>
  <si>
    <t>Über-
schuss</t>
  </si>
  <si>
    <t>Konto-
stand</t>
  </si>
  <si>
    <t>[kwh]</t>
  </si>
  <si>
    <t>[Euro]</t>
  </si>
  <si>
    <t>sb</t>
  </si>
  <si>
    <r>
      <rPr>
        <i/>
        <sz val="10"/>
        <color indexed="8"/>
        <rFont val="Arial"/>
        <family val="2"/>
      </rPr>
      <t>T</t>
    </r>
    <r>
      <rPr>
        <vertAlign val="subscript"/>
        <sz val="10"/>
        <color indexed="8"/>
        <rFont val="Arial"/>
        <family val="2"/>
      </rPr>
      <t>A</t>
    </r>
  </si>
  <si>
    <t>Geld-
anlage</t>
  </si>
  <si>
    <t>Angenommene jährliche Moduldegradation in Prozent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</si>
</sst>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1">
    <xf numFmtId="0" fontId="0" fillId="0" borderId="0" xfId="0" applyFont="1" applyAlignment="1">
      <alignment/>
    </xf>
    <xf numFmtId="3" fontId="6" fillId="33" borderId="10" xfId="0" applyNumberFormat="1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 horizontal="right"/>
      <protection locked="0"/>
    </xf>
    <xf numFmtId="164" fontId="6" fillId="33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2" fontId="6" fillId="34" borderId="10" xfId="0" applyNumberFormat="1" applyFont="1" applyFill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/>
      <protection/>
    </xf>
    <xf numFmtId="3" fontId="47" fillId="0" borderId="0" xfId="0" applyNumberFormat="1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3" fontId="47" fillId="0" borderId="10" xfId="0" applyNumberFormat="1" applyFont="1" applyBorder="1" applyAlignment="1" applyProtection="1">
      <alignment/>
      <protection/>
    </xf>
    <xf numFmtId="3" fontId="47" fillId="34" borderId="10" xfId="0" applyNumberFormat="1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 locked="0"/>
    </xf>
    <xf numFmtId="4" fontId="47" fillId="34" borderId="10" xfId="0" applyNumberFormat="1" applyFont="1" applyFill="1" applyBorder="1" applyAlignment="1" applyProtection="1">
      <alignment/>
      <protection/>
    </xf>
    <xf numFmtId="164" fontId="47" fillId="34" borderId="10" xfId="0" applyNumberFormat="1" applyFont="1" applyFill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Vergleich PV-Investition mit Geldanlage bei der Bank</a:t>
            </a:r>
          </a:p>
        </c:rich>
      </c:tx>
      <c:layout>
        <c:manualLayout>
          <c:xMode val="factor"/>
          <c:yMode val="factor"/>
          <c:x val="-0.018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08"/>
          <c:w val="0.898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'Einfache Renditeberechnung'!$G$15</c:f>
              <c:strCache>
                <c:ptCount val="1"/>
                <c:pt idx="0">
                  <c:v>PV-Investition</c:v>
                </c:pt>
              </c:strCache>
            </c:strRef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Renditeberechnung'!$F$17:$F$37</c:f>
              <c:numCache/>
            </c:numRef>
          </c:cat>
          <c:val>
            <c:numRef>
              <c:f>'Einfache Renditeberechnung'!$G$17:$G$37</c:f>
              <c:numCache/>
            </c:numRef>
          </c:val>
        </c:ser>
        <c:ser>
          <c:idx val="2"/>
          <c:order val="1"/>
          <c:tx>
            <c:strRef>
              <c:f>'Einfache Renditeberechnung'!$H$15</c:f>
              <c:strCache>
                <c:ptCount val="1"/>
                <c:pt idx="0">
                  <c:v>Geldanlage</c:v>
                </c:pt>
              </c:strCache>
            </c:strRef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Renditeberechnung'!$F$17:$F$37</c:f>
              <c:numCache/>
            </c:numRef>
          </c:cat>
          <c:val>
            <c:numRef>
              <c:f>'Einfache Renditeberechnung'!$H$17:$H$37</c:f>
              <c:numCache/>
            </c:numRef>
          </c:val>
        </c:ser>
        <c:axId val="2394873"/>
        <c:axId val="21553858"/>
      </c:barChart>
      <c:catAx>
        <c:axId val="2394873"/>
        <c:scaling>
          <c:orientation val="minMax"/>
        </c:scaling>
        <c:axPos val="b"/>
        <c:title>
          <c:tx>
            <c:strRef>
              <c:f>'Einfache Renditeberechnung'!$F$15</c:f>
            </c:strRef>
          </c:tx>
          <c:layout>
            <c:manualLayout>
              <c:xMode val="factor"/>
              <c:yMode val="factor"/>
              <c:x val="-0.00725"/>
              <c:y val="-0.004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53858"/>
        <c:crosses val="autoZero"/>
        <c:auto val="1"/>
        <c:lblOffset val="0"/>
        <c:tickLblSkip val="1"/>
        <c:noMultiLvlLbl val="0"/>
      </c:catAx>
      <c:valAx>
        <c:axId val="21553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Kontostand in Euro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2085"/>
          <c:y val="0.13575"/>
          <c:w val="0.26"/>
          <c:h val="0.19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Vergleich PV-Investition mit Geldanlage bei der Bank</a:t>
            </a:r>
          </a:p>
        </c:rich>
      </c:tx>
      <c:layout>
        <c:manualLayout>
          <c:xMode val="factor"/>
          <c:yMode val="factor"/>
          <c:x val="0.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75"/>
          <c:w val="0.9115"/>
          <c:h val="0.882"/>
        </c:manualLayout>
      </c:layout>
      <c:barChart>
        <c:barDir val="col"/>
        <c:grouping val="clustered"/>
        <c:varyColors val="0"/>
        <c:ser>
          <c:idx val="1"/>
          <c:order val="0"/>
          <c:tx>
            <c:v>PV-Investition</c:v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Renditeberechnung'!$K$18:$K$37</c:f>
              <c:numCache/>
            </c:numRef>
          </c:val>
        </c:ser>
        <c:ser>
          <c:idx val="2"/>
          <c:order val="1"/>
          <c:tx>
            <c:v>Geldanlage</c:v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Renditeberechnung'!$L$18:$L$37</c:f>
              <c:numCache/>
            </c:numRef>
          </c:val>
        </c:ser>
        <c:axId val="59766995"/>
        <c:axId val="1032044"/>
      </c:barChart>
      <c:catAx>
        <c:axId val="59766995"/>
        <c:scaling>
          <c:orientation val="minMax"/>
        </c:scaling>
        <c:axPos val="b"/>
        <c:title>
          <c:tx>
            <c:strRef>
              <c:f>'Einfache Renditeberechnung'!$F$15</c:f>
            </c:strRef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9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044"/>
        <c:crosses val="autoZero"/>
        <c:auto val="1"/>
        <c:lblOffset val="0"/>
        <c:tickLblSkip val="1"/>
        <c:noMultiLvlLbl val="0"/>
      </c:catAx>
      <c:valAx>
        <c:axId val="10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Kontostand in Euro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66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198"/>
          <c:y val="0.11025"/>
          <c:w val="0.2615"/>
          <c:h val="0.16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161925</xdr:rowOff>
    </xdr:from>
    <xdr:to>
      <xdr:col>10</xdr:col>
      <xdr:colOff>609600</xdr:colOff>
      <xdr:row>22</xdr:row>
      <xdr:rowOff>66675</xdr:rowOff>
    </xdr:to>
    <xdr:sp>
      <xdr:nvSpPr>
        <xdr:cNvPr id="1" name="Rechteck 1"/>
        <xdr:cNvSpPr>
          <a:spLocks/>
        </xdr:cNvSpPr>
      </xdr:nvSpPr>
      <xdr:spPr>
        <a:xfrm>
          <a:off x="676275" y="161925"/>
          <a:ext cx="7553325" cy="46291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Photovoltaik-Objektrenditeberechnung 2.0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Dieses Programm gehört zum Onlinematerial des Photovoltaik-Lehrbuches von Konrad Mertens im Hanser Verlag.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Es ermöglicht die Berechnung der Objektrendite einer Photovoltaikanlage. Details dazu sind in Abschnitt 10.2.2 des Buches zu finden.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"Einfache Renditeberechnung" soll das Prinzip der Objektrenditeberechnung verdeutlichen.
</a:t>
          </a:r>
          <a:r>
            <a:rPr lang="en-US" cap="none" sz="1100" b="0" i="0" u="none" baseline="0">
              <a:solidFill>
                <a:srgbClr val="000000"/>
              </a:solidFill>
            </a:rPr>
            <a:t>Dabei wird die Investition in eine Photovoltaikanlage mit der Geldanlage bei einer Bank verglichen.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"Erweiterte Renditeberechnung" erlaubt darüber hinaus detailliertere Angaben zu den Betriebskosten und der angenommenen Modul-Leistungsdegradation.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Anmerkungen:
</a:t>
          </a:r>
          <a:r>
            <a:rPr lang="en-US" cap="none" sz="1100" b="0" i="0" u="none" baseline="0">
              <a:solidFill>
                <a:srgbClr val="000000"/>
              </a:solidFill>
            </a:rPr>
            <a:t>Der eingestellte Blattschutz dient dazu, unbeabsichtigte Löschungen zu vermeiden. Er lässt sich ohne Kennwort aufheben, um das Programm an eigene  Bedürfnisse anzupassen.
</a:t>
          </a:r>
          <a:r>
            <a:rPr lang="en-US" cap="none" sz="1100" b="0" i="0" u="none" baseline="0">
              <a:solidFill>
                <a:srgbClr val="000000"/>
              </a:solidFill>
            </a:rPr>
            <a:t>Um die automatische Renditeberechnung mit der Tastenkombination </a:t>
          </a:r>
          <a:r>
            <a:rPr lang="en-US" cap="none" sz="1100" b="0" i="1" u="none" baseline="0">
              <a:solidFill>
                <a:srgbClr val="000000"/>
              </a:solidFill>
            </a:rPr>
            <a:t>STRG + r  </a:t>
          </a:r>
          <a:r>
            <a:rPr lang="en-US" cap="none" sz="1100" b="0" i="0" u="none" baseline="0">
              <a:solidFill>
                <a:srgbClr val="000000"/>
              </a:solidFill>
            </a:rPr>
            <a:t>nutzen zu können, muss das Programm zur Ausführung von Makros freigeschaltet werden (Datei/Optionen/Sicherheitscenter/Einstellungen für das Sicherheitscenter/Einstellungen für Makros).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K. Mertens, Fachhochschule Münster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© www.lehrbuch-photovoltaik.de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47625</xdr:rowOff>
    </xdr:from>
    <xdr:to>
      <xdr:col>9</xdr:col>
      <xdr:colOff>19050</xdr:colOff>
      <xdr:row>13</xdr:row>
      <xdr:rowOff>38100</xdr:rowOff>
    </xdr:to>
    <xdr:graphicFrame>
      <xdr:nvGraphicFramePr>
        <xdr:cNvPr id="1" name="Diagramm 2"/>
        <xdr:cNvGraphicFramePr/>
      </xdr:nvGraphicFramePr>
      <xdr:xfrm>
        <a:off x="4143375" y="47625"/>
        <a:ext cx="41433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3</xdr:col>
      <xdr:colOff>666750</xdr:colOff>
      <xdr:row>31</xdr:row>
      <xdr:rowOff>123825</xdr:rowOff>
    </xdr:to>
    <xdr:sp>
      <xdr:nvSpPr>
        <xdr:cNvPr id="2" name="Rechteck 1"/>
        <xdr:cNvSpPr>
          <a:spLocks/>
        </xdr:cNvSpPr>
      </xdr:nvSpPr>
      <xdr:spPr>
        <a:xfrm>
          <a:off x="9525" y="3686175"/>
          <a:ext cx="4076700" cy="1885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Hinweis:
</a:t>
          </a:r>
          <a:r>
            <a:rPr lang="en-US" cap="none" sz="1100" b="0" i="0" u="none" baseline="0">
              <a:solidFill>
                <a:srgbClr val="000000"/>
              </a:solidFill>
            </a:rPr>
            <a:t>Der Zinssatz wird so eingestellt, dass die PV-Investition nach 20 Jahren den gleichen Kontostand ergibt wie die Geldanlage bei der Bank.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diesem Fall gibt der Zinssatz die Rendite der PV-Investition an.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Der passende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Zinssatz kann</a:t>
          </a:r>
          <a:r>
            <a:rPr lang="en-US" cap="none" sz="1100" b="0" i="0" u="none" baseline="0">
              <a:solidFill>
                <a:srgbClr val="000000"/>
              </a:solidFill>
            </a:rPr>
            <a:t> von Hand durchprobiert werden oder per Makro mit der Tastenkombination 
</a:t>
          </a:r>
          <a:r>
            <a:rPr lang="en-US" cap="none" sz="1100" b="0" i="1" u="none" baseline="0">
              <a:solidFill>
                <a:srgbClr val="000000"/>
              </a:solidFill>
            </a:rPr>
            <a:t>STRG + r </a:t>
          </a:r>
          <a:r>
            <a:rPr lang="en-US" cap="none" sz="1100" b="0" i="0" u="none" baseline="0">
              <a:solidFill>
                <a:srgbClr val="000000"/>
              </a:solidFill>
            </a:rPr>
            <a:t>automatisch bestimmt werden.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9525</xdr:rowOff>
    </xdr:from>
    <xdr:to>
      <xdr:col>11</xdr:col>
      <xdr:colOff>561975</xdr:colOff>
      <xdr:row>13</xdr:row>
      <xdr:rowOff>133350</xdr:rowOff>
    </xdr:to>
    <xdr:graphicFrame>
      <xdr:nvGraphicFramePr>
        <xdr:cNvPr id="1" name="Diagramm 1"/>
        <xdr:cNvGraphicFramePr/>
      </xdr:nvGraphicFramePr>
      <xdr:xfrm>
        <a:off x="4686300" y="9525"/>
        <a:ext cx="3857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3</xdr:col>
      <xdr:colOff>581025</xdr:colOff>
      <xdr:row>31</xdr:row>
      <xdr:rowOff>114300</xdr:rowOff>
    </xdr:to>
    <xdr:sp>
      <xdr:nvSpPr>
        <xdr:cNvPr id="2" name="Rechteck 3"/>
        <xdr:cNvSpPr>
          <a:spLocks/>
        </xdr:cNvSpPr>
      </xdr:nvSpPr>
      <xdr:spPr>
        <a:xfrm>
          <a:off x="0" y="3590925"/>
          <a:ext cx="4400550" cy="1885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Hinweis:
</a:t>
          </a:r>
          <a:r>
            <a:rPr lang="en-US" cap="none" sz="1100" b="0" i="0" u="none" baseline="0">
              <a:solidFill>
                <a:srgbClr val="000000"/>
              </a:solidFill>
            </a:rPr>
            <a:t>Der Zinssatz wird so eingestellt, dass die PV-Investition nach 20 Jahren den gleichen Kontostand ergibt wie die Geldanlage bei der Bank.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diesem Fall gibt der Zinssatz die Rendite der PV-Investition an.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Der passende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Zinssatz kann</a:t>
          </a:r>
          <a:r>
            <a:rPr lang="en-US" cap="none" sz="1100" b="0" i="0" u="none" baseline="0">
              <a:solidFill>
                <a:srgbClr val="000000"/>
              </a:solidFill>
            </a:rPr>
            <a:t> von Hand durchprobiert werden oder per Makro mit der Tastenkombination 
</a:t>
          </a:r>
          <a:r>
            <a:rPr lang="en-US" cap="none" sz="1100" b="0" i="1" u="none" baseline="0">
              <a:solidFill>
                <a:srgbClr val="000000"/>
              </a:solidFill>
            </a:rPr>
            <a:t>STRG + r </a:t>
          </a:r>
          <a:r>
            <a:rPr lang="en-US" cap="none" sz="1100" b="0" i="0" u="none" baseline="0">
              <a:solidFill>
                <a:srgbClr val="000000"/>
              </a:solidFill>
            </a:rPr>
            <a:t>automatisch bestimmt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4:A20"/>
  <sheetViews>
    <sheetView tabSelected="1" zoomScale="115" zoomScaleNormal="115" zoomScalePageLayoutView="0" workbookViewId="0" topLeftCell="A1">
      <selection activeCell="A3" sqref="A3"/>
    </sheetView>
  </sheetViews>
  <sheetFormatPr defaultColWidth="11.421875" defaultRowHeight="15"/>
  <cols>
    <col min="1" max="16384" width="11.421875" style="4" customWidth="1"/>
  </cols>
  <sheetData>
    <row r="1" s="5" customFormat="1" ht="18"/>
    <row r="3" s="5" customFormat="1" ht="18"/>
    <row r="4" ht="18">
      <c r="A4" s="5"/>
    </row>
    <row r="5" ht="18">
      <c r="A5" s="5"/>
    </row>
    <row r="7" ht="18">
      <c r="A7" s="5"/>
    </row>
    <row r="8" ht="18">
      <c r="A8" s="5"/>
    </row>
    <row r="9" ht="18">
      <c r="A9" s="5"/>
    </row>
    <row r="10" ht="18">
      <c r="A10" s="5"/>
    </row>
    <row r="11" ht="18">
      <c r="A11" s="5"/>
    </row>
    <row r="13" ht="18">
      <c r="A13" s="5"/>
    </row>
    <row r="14" ht="18">
      <c r="A14" s="5"/>
    </row>
    <row r="18" ht="18">
      <c r="A18" s="5"/>
    </row>
    <row r="19" ht="18">
      <c r="A19" s="5"/>
    </row>
    <row r="20" ht="18">
      <c r="A20" s="5"/>
    </row>
  </sheetData>
  <sheetProtection sheet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37"/>
  <sheetViews>
    <sheetView zoomScale="130" zoomScaleNormal="130" zoomScalePageLayoutView="0" workbookViewId="0" topLeftCell="A1">
      <selection activeCell="C2" sqref="C2"/>
    </sheetView>
  </sheetViews>
  <sheetFormatPr defaultColWidth="11.421875" defaultRowHeight="15"/>
  <cols>
    <col min="1" max="1" width="33.421875" style="6" customWidth="1"/>
    <col min="2" max="2" width="8.8515625" style="6" customWidth="1"/>
    <col min="3" max="3" width="9.00390625" style="6" customWidth="1"/>
    <col min="4" max="4" width="10.00390625" style="6" customWidth="1"/>
    <col min="5" max="5" width="11.8515625" style="6" customWidth="1"/>
    <col min="6" max="9" width="12.7109375" style="6" customWidth="1"/>
    <col min="10" max="10" width="3.140625" style="6" customWidth="1"/>
    <col min="11" max="16384" width="11.421875" style="6" customWidth="1"/>
  </cols>
  <sheetData>
    <row r="1" spans="1:4" ht="12.75">
      <c r="A1" s="21" t="s">
        <v>0</v>
      </c>
      <c r="B1" s="21"/>
      <c r="C1" s="21"/>
      <c r="D1" s="21"/>
    </row>
    <row r="2" spans="1:4" ht="15.75">
      <c r="A2" s="7" t="s">
        <v>4</v>
      </c>
      <c r="B2" s="7" t="s">
        <v>22</v>
      </c>
      <c r="C2" s="1">
        <v>7000</v>
      </c>
      <c r="D2" s="7" t="s">
        <v>1</v>
      </c>
    </row>
    <row r="3" spans="1:4" ht="15.75">
      <c r="A3" s="7" t="s">
        <v>5</v>
      </c>
      <c r="B3" s="7" t="s">
        <v>23</v>
      </c>
      <c r="C3" s="2">
        <v>5</v>
      </c>
      <c r="D3" s="7" t="s">
        <v>2</v>
      </c>
    </row>
    <row r="4" spans="1:4" ht="15.75">
      <c r="A4" s="7" t="s">
        <v>31</v>
      </c>
      <c r="B4" s="7" t="s">
        <v>32</v>
      </c>
      <c r="C4" s="9">
        <f>K_0/P_PV</f>
        <v>1400</v>
      </c>
      <c r="D4" s="7" t="s">
        <v>33</v>
      </c>
    </row>
    <row r="5" spans="1:4" ht="15.75">
      <c r="A5" s="7" t="s">
        <v>6</v>
      </c>
      <c r="B5" s="7" t="s">
        <v>24</v>
      </c>
      <c r="C5" s="1">
        <v>900</v>
      </c>
      <c r="D5" s="7" t="s">
        <v>3</v>
      </c>
    </row>
    <row r="6" spans="1:4" ht="15.75">
      <c r="A6" s="7" t="s">
        <v>7</v>
      </c>
      <c r="B6" s="7" t="s">
        <v>25</v>
      </c>
      <c r="C6" s="3">
        <v>12</v>
      </c>
      <c r="D6" s="7" t="s">
        <v>8</v>
      </c>
    </row>
    <row r="8" spans="1:4" ht="12.75">
      <c r="A8" s="21" t="s">
        <v>17</v>
      </c>
      <c r="B8" s="21"/>
      <c r="C8" s="21"/>
      <c r="D8" s="21"/>
    </row>
    <row r="9" spans="1:4" ht="15.75">
      <c r="A9" s="7" t="s">
        <v>26</v>
      </c>
      <c r="B9" s="7" t="s">
        <v>27</v>
      </c>
      <c r="C9" s="19">
        <f>K_0*0.015</f>
        <v>105</v>
      </c>
      <c r="D9" s="7" t="s">
        <v>1</v>
      </c>
    </row>
    <row r="10" spans="1:4" ht="15.75">
      <c r="A10" s="7" t="s">
        <v>9</v>
      </c>
      <c r="B10" s="7" t="s">
        <v>28</v>
      </c>
      <c r="C10" s="19">
        <f>P_PV*w_Jahr*C6/100</f>
        <v>540</v>
      </c>
      <c r="D10" s="7" t="s">
        <v>1</v>
      </c>
    </row>
    <row r="11" spans="1:4" ht="15.75">
      <c r="A11" s="7" t="s">
        <v>10</v>
      </c>
      <c r="B11" s="7" t="s">
        <v>29</v>
      </c>
      <c r="C11" s="19">
        <f>K_Ein-K_Betrieb</f>
        <v>435</v>
      </c>
      <c r="D11" s="7" t="s">
        <v>1</v>
      </c>
    </row>
    <row r="12" spans="1:4" ht="15.75">
      <c r="A12" s="7" t="s">
        <v>11</v>
      </c>
      <c r="B12" s="7" t="s">
        <v>47</v>
      </c>
      <c r="C12" s="20">
        <f>K_0/K_Überschuss</f>
        <v>16.091954022988507</v>
      </c>
      <c r="D12" s="7" t="s">
        <v>12</v>
      </c>
    </row>
    <row r="15" spans="1:9" ht="12.75">
      <c r="A15" s="23" t="s">
        <v>21</v>
      </c>
      <c r="B15" s="23"/>
      <c r="C15" s="23"/>
      <c r="D15" s="23"/>
      <c r="F15" s="15" t="s">
        <v>16</v>
      </c>
      <c r="G15" s="15" t="s">
        <v>19</v>
      </c>
      <c r="H15" s="15" t="s">
        <v>18</v>
      </c>
      <c r="I15" s="15" t="s">
        <v>30</v>
      </c>
    </row>
    <row r="16" spans="1:9" ht="12.75">
      <c r="A16" s="23"/>
      <c r="B16" s="23"/>
      <c r="C16" s="23"/>
      <c r="D16" s="23"/>
      <c r="F16" s="15"/>
      <c r="G16" s="15" t="s">
        <v>45</v>
      </c>
      <c r="H16" s="15" t="s">
        <v>45</v>
      </c>
      <c r="I16" s="15" t="s">
        <v>45</v>
      </c>
    </row>
    <row r="17" spans="1:9" ht="12.75">
      <c r="A17" s="7" t="s">
        <v>13</v>
      </c>
      <c r="B17" s="10" t="s">
        <v>14</v>
      </c>
      <c r="C17" s="3">
        <v>1.2816996793357893</v>
      </c>
      <c r="D17" s="7" t="s">
        <v>15</v>
      </c>
      <c r="F17" s="7">
        <v>0</v>
      </c>
      <c r="G17" s="16">
        <v>0</v>
      </c>
      <c r="H17" s="16">
        <f>K_0</f>
        <v>7000</v>
      </c>
      <c r="I17" s="16">
        <f>G17-H17</f>
        <v>-7000</v>
      </c>
    </row>
    <row r="18" spans="1:9" ht="15" customHeight="1">
      <c r="A18" s="7"/>
      <c r="B18" s="22" t="str">
        <f>IF(Differenz/Endwert&lt;-0.005,"Zinssatz ist zu groß",IF(Differenz/Endwert&gt;0.005,"Zinssatz ist zu klein","Zinssatz ist passend"))</f>
        <v>Zinssatz ist zu klein</v>
      </c>
      <c r="C18" s="22"/>
      <c r="D18" s="22"/>
      <c r="F18" s="7">
        <v>1</v>
      </c>
      <c r="G18" s="16">
        <f aca="true" t="shared" si="0" ref="G18:G37">G17*(1+p/100)+K_Überschuss</f>
        <v>435</v>
      </c>
      <c r="H18" s="16">
        <f aca="true" t="shared" si="1" ref="H18:H37">K_0*(1+p/100)^F18</f>
        <v>7089.718977553504</v>
      </c>
      <c r="I18" s="16">
        <f aca="true" t="shared" si="2" ref="I18:I37">G18-H18</f>
        <v>-6654.718977553504</v>
      </c>
    </row>
    <row r="19" spans="1:9" ht="12.75">
      <c r="A19" s="7" t="s">
        <v>20</v>
      </c>
      <c r="B19" s="10" t="s">
        <v>34</v>
      </c>
      <c r="C19" s="17">
        <f>G37-H37</f>
        <v>814.792595047129</v>
      </c>
      <c r="D19" s="7" t="s">
        <v>1</v>
      </c>
      <c r="F19" s="7">
        <v>2</v>
      </c>
      <c r="G19" s="16">
        <f t="shared" si="0"/>
        <v>875.5753936051107</v>
      </c>
      <c r="H19" s="16">
        <f t="shared" si="1"/>
        <v>7180.587882954616</v>
      </c>
      <c r="I19" s="16">
        <f t="shared" si="2"/>
        <v>-6305.012489349506</v>
      </c>
    </row>
    <row r="20" spans="6:9" ht="12.75">
      <c r="F20" s="7">
        <v>3</v>
      </c>
      <c r="G20" s="16">
        <f t="shared" si="0"/>
        <v>1321.7976406172902</v>
      </c>
      <c r="H20" s="16">
        <f t="shared" si="1"/>
        <v>7272.62145482487</v>
      </c>
      <c r="I20" s="16">
        <f t="shared" si="2"/>
        <v>-5950.82381420758</v>
      </c>
    </row>
    <row r="21" spans="6:9" ht="12.75">
      <c r="F21" s="7">
        <v>4</v>
      </c>
      <c r="G21" s="16">
        <f t="shared" si="0"/>
        <v>1773.73911673855</v>
      </c>
      <c r="H21" s="16">
        <f t="shared" si="1"/>
        <v>7365.8346206906635</v>
      </c>
      <c r="I21" s="16">
        <f t="shared" si="2"/>
        <v>-5592.095503952114</v>
      </c>
    </row>
    <row r="22" spans="6:9" ht="12.75">
      <c r="F22" s="7">
        <v>5</v>
      </c>
      <c r="G22" s="16">
        <f t="shared" si="0"/>
        <v>2231.4731253100413</v>
      </c>
      <c r="H22" s="16">
        <f t="shared" si="1"/>
        <v>7460.24249940446</v>
      </c>
      <c r="I22" s="16">
        <f t="shared" si="2"/>
        <v>-5228.76937409442</v>
      </c>
    </row>
    <row r="23" spans="6:9" ht="12.75">
      <c r="F23" s="7">
        <v>6</v>
      </c>
      <c r="G23" s="16">
        <f t="shared" si="0"/>
        <v>2695.0739092016042</v>
      </c>
      <c r="H23" s="16">
        <f t="shared" si="1"/>
        <v>7555.860403596999</v>
      </c>
      <c r="I23" s="16">
        <f t="shared" si="2"/>
        <v>-4860.7864943953955</v>
      </c>
    </row>
    <row r="24" spans="6:9" ht="12.75">
      <c r="F24" s="7">
        <v>7</v>
      </c>
      <c r="G24" s="16">
        <f t="shared" si="0"/>
        <v>3164.6166628537035</v>
      </c>
      <c r="H24" s="16">
        <f t="shared" si="1"/>
        <v>7652.703842160961</v>
      </c>
      <c r="I24" s="16">
        <f t="shared" si="2"/>
        <v>-4488.087179307258</v>
      </c>
    </row>
    <row r="25" spans="6:9" ht="12.75">
      <c r="F25" s="7">
        <v>8</v>
      </c>
      <c r="G25" s="16">
        <f t="shared" si="0"/>
        <v>3640.177544473706</v>
      </c>
      <c r="H25" s="16">
        <f t="shared" si="1"/>
        <v>7750.788522766454</v>
      </c>
      <c r="I25" s="16">
        <f t="shared" si="2"/>
        <v>-4110.610978292748</v>
      </c>
    </row>
    <row r="26" spans="6:9" ht="12.75">
      <c r="F26" s="7">
        <v>9</v>
      </c>
      <c r="G26" s="16">
        <f t="shared" si="0"/>
        <v>4121.833688388479</v>
      </c>
      <c r="H26" s="16">
        <f t="shared" si="1"/>
        <v>7850.130354408746</v>
      </c>
      <c r="I26" s="16">
        <f t="shared" si="2"/>
        <v>-3728.2966660202674</v>
      </c>
    </row>
    <row r="27" spans="6:9" ht="12.75">
      <c r="F27" s="7">
        <v>10</v>
      </c>
      <c r="G27" s="16">
        <f t="shared" si="0"/>
        <v>4609.663217555308</v>
      </c>
      <c r="H27" s="16">
        <f t="shared" si="1"/>
        <v>7950.7454499886435</v>
      </c>
      <c r="I27" s="16">
        <f t="shared" si="2"/>
        <v>-3341.082232433336</v>
      </c>
    </row>
    <row r="28" spans="6:9" ht="12.75">
      <c r="F28" s="7">
        <v>11</v>
      </c>
      <c r="G28" s="16">
        <f t="shared" si="0"/>
        <v>5103.745256233174</v>
      </c>
      <c r="H28" s="16">
        <f t="shared" si="1"/>
        <v>8052.650128925954</v>
      </c>
      <c r="I28" s="16">
        <f t="shared" si="2"/>
        <v>-2948.9048726927804</v>
      </c>
    </row>
    <row r="29" spans="6:9" ht="12.75">
      <c r="F29" s="7">
        <v>12</v>
      </c>
      <c r="G29" s="16">
        <f t="shared" si="0"/>
        <v>5604.159942816429</v>
      </c>
      <c r="H29" s="16">
        <f t="shared" si="1"/>
        <v>8155.860919806429</v>
      </c>
      <c r="I29" s="16">
        <f t="shared" si="2"/>
        <v>-2551.7009769899996</v>
      </c>
    </row>
    <row r="30" spans="6:9" ht="12.75">
      <c r="F30" s="7">
        <v>13</v>
      </c>
      <c r="G30" s="16">
        <f t="shared" si="0"/>
        <v>6110.9884428329715</v>
      </c>
      <c r="H30" s="16">
        <f t="shared" si="1"/>
        <v>8260.394563062659</v>
      </c>
      <c r="I30" s="16">
        <f t="shared" si="2"/>
        <v>-2149.406120229687</v>
      </c>
    </row>
    <row r="31" spans="6:9" ht="12.75">
      <c r="F31" s="7">
        <v>14</v>
      </c>
      <c r="G31" s="16">
        <f t="shared" si="0"/>
        <v>6624.312962109008</v>
      </c>
      <c r="H31" s="16">
        <f t="shared" si="1"/>
        <v>8366.268013689303</v>
      </c>
      <c r="I31" s="16">
        <f t="shared" si="2"/>
        <v>-1741.9550515802948</v>
      </c>
    </row>
    <row r="32" spans="6:9" ht="12.75">
      <c r="F32" s="7">
        <v>15</v>
      </c>
      <c r="G32" s="16">
        <f t="shared" si="0"/>
        <v>7144.216760102558</v>
      </c>
      <c r="H32" s="16">
        <f t="shared" si="1"/>
        <v>8473.498443993132</v>
      </c>
      <c r="I32" s="16">
        <f t="shared" si="2"/>
        <v>-1329.2816838905746</v>
      </c>
    </row>
    <row r="33" spans="6:9" ht="12.75">
      <c r="F33" s="7">
        <v>16</v>
      </c>
      <c r="G33" s="16">
        <f t="shared" si="0"/>
        <v>7670.784163407845</v>
      </c>
      <c r="H33" s="16">
        <f t="shared" si="1"/>
        <v>8582.103246378312</v>
      </c>
      <c r="I33" s="16">
        <f t="shared" si="2"/>
        <v>-911.3190829704672</v>
      </c>
    </row>
    <row r="34" spans="6:9" ht="12.75">
      <c r="F34" s="7">
        <v>17</v>
      </c>
      <c r="G34" s="16">
        <f t="shared" si="0"/>
        <v>8204.100579432783</v>
      </c>
      <c r="H34" s="16">
        <f t="shared" si="1"/>
        <v>8692.100036167409</v>
      </c>
      <c r="I34" s="16">
        <f t="shared" si="2"/>
        <v>-487.9994567346257</v>
      </c>
    </row>
    <row r="35" spans="6:9" ht="12.75">
      <c r="F35" s="7">
        <v>18</v>
      </c>
      <c r="G35" s="16">
        <f t="shared" si="0"/>
        <v>8744.252510251757</v>
      </c>
      <c r="H35" s="16">
        <f t="shared" si="1"/>
        <v>8803.506654458513</v>
      </c>
      <c r="I35" s="16">
        <f t="shared" si="2"/>
        <v>-59.25414420675588</v>
      </c>
    </row>
    <row r="36" spans="6:9" ht="12.75">
      <c r="F36" s="7">
        <v>19</v>
      </c>
      <c r="G36" s="16">
        <f t="shared" si="0"/>
        <v>9291.327566635966</v>
      </c>
      <c r="H36" s="16">
        <f t="shared" si="1"/>
        <v>8916.341171019012</v>
      </c>
      <c r="I36" s="16">
        <f t="shared" si="2"/>
        <v>374.9863956169538</v>
      </c>
    </row>
    <row r="37" spans="6:9" ht="12.75">
      <c r="F37" s="7">
        <v>20</v>
      </c>
      <c r="G37" s="16">
        <f t="shared" si="0"/>
        <v>9845.414482263575</v>
      </c>
      <c r="H37" s="16">
        <f t="shared" si="1"/>
        <v>9030.621887216446</v>
      </c>
      <c r="I37" s="16">
        <f t="shared" si="2"/>
        <v>814.792595047129</v>
      </c>
    </row>
  </sheetData>
  <sheetProtection sheet="1"/>
  <mergeCells count="4">
    <mergeCell ref="A1:D1"/>
    <mergeCell ref="A8:D8"/>
    <mergeCell ref="B18:D18"/>
    <mergeCell ref="A15:D16"/>
  </mergeCells>
  <conditionalFormatting sqref="D19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37"/>
  <sheetViews>
    <sheetView zoomScale="130" zoomScaleNormal="130" zoomScalePageLayoutView="0" workbookViewId="0" topLeftCell="A1">
      <selection activeCell="P19" sqref="P19"/>
    </sheetView>
  </sheetViews>
  <sheetFormatPr defaultColWidth="11.421875" defaultRowHeight="15"/>
  <cols>
    <col min="1" max="1" width="44.57421875" style="6" customWidth="1"/>
    <col min="2" max="2" width="5.140625" style="6" customWidth="1"/>
    <col min="3" max="3" width="7.57421875" style="6" bestFit="1" customWidth="1"/>
    <col min="4" max="4" width="8.7109375" style="6" customWidth="1"/>
    <col min="5" max="5" width="4.421875" style="6" bestFit="1" customWidth="1"/>
    <col min="6" max="6" width="5.7109375" style="6" customWidth="1"/>
    <col min="7" max="12" width="8.7109375" style="6" customWidth="1"/>
    <col min="13" max="13" width="1.7109375" style="6" customWidth="1"/>
    <col min="14" max="16384" width="11.421875" style="6" customWidth="1"/>
  </cols>
  <sheetData>
    <row r="1" spans="1:4" ht="12.75">
      <c r="A1" s="24" t="s">
        <v>0</v>
      </c>
      <c r="B1" s="25"/>
      <c r="C1" s="25"/>
      <c r="D1" s="26"/>
    </row>
    <row r="2" spans="1:10" ht="15.75">
      <c r="A2" s="7" t="s">
        <v>4</v>
      </c>
      <c r="B2" s="7" t="s">
        <v>22</v>
      </c>
      <c r="C2" s="1">
        <v>7000</v>
      </c>
      <c r="D2" s="7" t="s">
        <v>1</v>
      </c>
      <c r="F2" s="8"/>
      <c r="G2" s="8"/>
      <c r="H2" s="8"/>
      <c r="I2" s="8"/>
      <c r="J2" s="8"/>
    </row>
    <row r="3" spans="1:4" ht="15.75">
      <c r="A3" s="7" t="s">
        <v>5</v>
      </c>
      <c r="B3" s="7" t="s">
        <v>23</v>
      </c>
      <c r="C3" s="2">
        <v>5</v>
      </c>
      <c r="D3" s="7" t="s">
        <v>2</v>
      </c>
    </row>
    <row r="4" spans="1:4" ht="15.75">
      <c r="A4" s="7" t="s">
        <v>31</v>
      </c>
      <c r="B4" s="7" t="s">
        <v>32</v>
      </c>
      <c r="C4" s="9">
        <f>K_0/P_PV</f>
        <v>1400</v>
      </c>
      <c r="D4" s="7" t="s">
        <v>33</v>
      </c>
    </row>
    <row r="5" spans="1:4" ht="15.75">
      <c r="A5" s="7" t="s">
        <v>6</v>
      </c>
      <c r="B5" s="7" t="s">
        <v>24</v>
      </c>
      <c r="C5" s="1">
        <v>900</v>
      </c>
      <c r="D5" s="7" t="s">
        <v>3</v>
      </c>
    </row>
    <row r="6" spans="1:4" ht="15.75">
      <c r="A6" s="7" t="s">
        <v>7</v>
      </c>
      <c r="B6" s="7" t="s">
        <v>25</v>
      </c>
      <c r="C6" s="3">
        <v>12</v>
      </c>
      <c r="D6" s="7" t="s">
        <v>8</v>
      </c>
    </row>
    <row r="7" spans="1:10" ht="15.75">
      <c r="A7" s="7" t="s">
        <v>35</v>
      </c>
      <c r="B7" s="10" t="s">
        <v>38</v>
      </c>
      <c r="C7" s="18">
        <v>1.5</v>
      </c>
      <c r="D7" s="7" t="s">
        <v>15</v>
      </c>
      <c r="J7" s="11"/>
    </row>
    <row r="8" spans="1:4" ht="12.75">
      <c r="A8" s="7" t="s">
        <v>36</v>
      </c>
      <c r="B8" s="10" t="s">
        <v>46</v>
      </c>
      <c r="C8" s="18">
        <v>1</v>
      </c>
      <c r="D8" s="7" t="s">
        <v>15</v>
      </c>
    </row>
    <row r="9" spans="1:4" ht="12.75">
      <c r="A9" s="7" t="s">
        <v>49</v>
      </c>
      <c r="B9" s="10" t="s">
        <v>37</v>
      </c>
      <c r="C9" s="18">
        <v>0.5</v>
      </c>
      <c r="D9" s="7" t="s">
        <v>15</v>
      </c>
    </row>
    <row r="12" spans="1:4" ht="12.75">
      <c r="A12" s="12"/>
      <c r="B12" s="12"/>
      <c r="C12" s="12"/>
      <c r="D12" s="12"/>
    </row>
    <row r="13" spans="1:4" ht="12.75">
      <c r="A13" s="13"/>
      <c r="B13" s="13"/>
      <c r="C13" s="13"/>
      <c r="D13" s="13"/>
    </row>
    <row r="15" spans="1:12" ht="15" customHeight="1">
      <c r="A15" s="24" t="s">
        <v>21</v>
      </c>
      <c r="B15" s="25"/>
      <c r="C15" s="25"/>
      <c r="D15" s="26"/>
      <c r="F15" s="23" t="s">
        <v>16</v>
      </c>
      <c r="G15" s="27" t="s">
        <v>39</v>
      </c>
      <c r="H15" s="27" t="s">
        <v>40</v>
      </c>
      <c r="I15" s="27" t="s">
        <v>41</v>
      </c>
      <c r="J15" s="27" t="s">
        <v>42</v>
      </c>
      <c r="K15" s="27" t="s">
        <v>43</v>
      </c>
      <c r="L15" s="27" t="s">
        <v>48</v>
      </c>
    </row>
    <row r="16" spans="1:12" ht="12.75">
      <c r="A16" s="14"/>
      <c r="B16" s="14"/>
      <c r="C16" s="14"/>
      <c r="D16" s="14"/>
      <c r="F16" s="23"/>
      <c r="G16" s="27"/>
      <c r="H16" s="27"/>
      <c r="I16" s="27"/>
      <c r="J16" s="27"/>
      <c r="K16" s="27"/>
      <c r="L16" s="27"/>
    </row>
    <row r="17" spans="1:12" ht="12.75">
      <c r="A17" s="7" t="s">
        <v>13</v>
      </c>
      <c r="B17" s="10" t="s">
        <v>14</v>
      </c>
      <c r="C17" s="3">
        <v>0.4205331797522316</v>
      </c>
      <c r="D17" s="7" t="s">
        <v>15</v>
      </c>
      <c r="F17" s="15"/>
      <c r="G17" s="15" t="s">
        <v>44</v>
      </c>
      <c r="H17" s="15" t="s">
        <v>45</v>
      </c>
      <c r="I17" s="15" t="s">
        <v>45</v>
      </c>
      <c r="J17" s="15" t="s">
        <v>45</v>
      </c>
      <c r="K17" s="15" t="s">
        <v>45</v>
      </c>
      <c r="L17" s="15" t="s">
        <v>45</v>
      </c>
    </row>
    <row r="18" spans="1:12" ht="12.75">
      <c r="A18" s="7"/>
      <c r="B18" s="28" t="str">
        <f>IF(Differenz/Endwert&lt;-0.005,"Zinssatz ist zu groß",IF(Differenz/Endwert&gt;0.005,"Zinssatz ist zu klein","Zinssatz ist passend"))</f>
        <v>Zinssatz ist zu klein</v>
      </c>
      <c r="C18" s="29"/>
      <c r="D18" s="30"/>
      <c r="F18" s="7">
        <v>1</v>
      </c>
      <c r="G18" s="16">
        <f>P_PV*w_Jahr</f>
        <v>4500</v>
      </c>
      <c r="H18" s="16">
        <f aca="true" t="shared" si="0" ref="H18:H37">G18*k_EEG/100</f>
        <v>540</v>
      </c>
      <c r="I18" s="16">
        <f>b/100*K_0</f>
        <v>105</v>
      </c>
      <c r="J18" s="16">
        <f>H18-I18</f>
        <v>435</v>
      </c>
      <c r="K18" s="16">
        <f>J18</f>
        <v>435</v>
      </c>
      <c r="L18" s="16">
        <f aca="true" t="shared" si="1" ref="L18:L37">K_0*(1+p/100)^F18</f>
        <v>7029.437322582657</v>
      </c>
    </row>
    <row r="19" spans="1:12" ht="15" customHeight="1">
      <c r="A19" s="7" t="s">
        <v>20</v>
      </c>
      <c r="B19" s="10" t="s">
        <v>34</v>
      </c>
      <c r="C19" s="17">
        <f>K37-L37</f>
        <v>715.4476670458871</v>
      </c>
      <c r="D19" s="7" t="s">
        <v>1</v>
      </c>
      <c r="F19" s="7">
        <v>2</v>
      </c>
      <c r="G19" s="16">
        <f aca="true" t="shared" si="2" ref="G19:G37">P_PV*w_Jahr*(1-d/100)^(F19-1)</f>
        <v>4477.5</v>
      </c>
      <c r="H19" s="16">
        <f t="shared" si="0"/>
        <v>537.3</v>
      </c>
      <c r="I19" s="16">
        <f aca="true" t="shared" si="3" ref="I19:I37">I$18*(1+sb/100)^(F19-1)</f>
        <v>106.05</v>
      </c>
      <c r="J19" s="16">
        <f aca="true" t="shared" si="4" ref="J19:J37">H19-I19</f>
        <v>431.24999999999994</v>
      </c>
      <c r="K19" s="16">
        <f aca="true" t="shared" si="5" ref="K19:K37">J19+K18*(1+p/100)</f>
        <v>868.0793193319222</v>
      </c>
      <c r="L19" s="16">
        <f t="shared" si="1"/>
        <v>7058.998438874004</v>
      </c>
    </row>
    <row r="20" spans="6:12" ht="12.75">
      <c r="F20" s="7">
        <v>3</v>
      </c>
      <c r="G20" s="16">
        <f t="shared" si="2"/>
        <v>4455.1125</v>
      </c>
      <c r="H20" s="16">
        <f t="shared" si="0"/>
        <v>534.6135</v>
      </c>
      <c r="I20" s="16">
        <f t="shared" si="3"/>
        <v>107.1105</v>
      </c>
      <c r="J20" s="16">
        <f t="shared" si="4"/>
        <v>427.50300000000004</v>
      </c>
      <c r="K20" s="16">
        <f t="shared" si="5"/>
        <v>1299.2328808962802</v>
      </c>
      <c r="L20" s="16">
        <f t="shared" si="1"/>
        <v>7088.683869467662</v>
      </c>
    </row>
    <row r="21" spans="6:12" ht="12.75">
      <c r="F21" s="7">
        <v>4</v>
      </c>
      <c r="G21" s="16">
        <f t="shared" si="2"/>
        <v>4432.8369375</v>
      </c>
      <c r="H21" s="16">
        <f t="shared" si="0"/>
        <v>531.9404325</v>
      </c>
      <c r="I21" s="16">
        <f t="shared" si="3"/>
        <v>108.18160499999999</v>
      </c>
      <c r="J21" s="16">
        <f t="shared" si="4"/>
        <v>423.75882750000005</v>
      </c>
      <c r="K21" s="16">
        <f t="shared" si="5"/>
        <v>1728.4554137426999</v>
      </c>
      <c r="L21" s="16">
        <f t="shared" si="1"/>
        <v>7118.494137146518</v>
      </c>
    </row>
    <row r="22" spans="6:12" ht="12.75">
      <c r="F22" s="7">
        <v>5</v>
      </c>
      <c r="G22" s="16">
        <f t="shared" si="2"/>
        <v>4410.6727528125</v>
      </c>
      <c r="H22" s="16">
        <f t="shared" si="0"/>
        <v>529.2807303375</v>
      </c>
      <c r="I22" s="16">
        <f t="shared" si="3"/>
        <v>109.26342105</v>
      </c>
      <c r="J22" s="16">
        <f t="shared" si="4"/>
        <v>420.0173092875</v>
      </c>
      <c r="K22" s="16">
        <f t="shared" si="5"/>
        <v>2155.7414515422115</v>
      </c>
      <c r="L22" s="16">
        <f t="shared" si="1"/>
        <v>7148.429766891936</v>
      </c>
    </row>
    <row r="23" spans="6:12" ht="12.75">
      <c r="F23" s="7">
        <v>6</v>
      </c>
      <c r="G23" s="16">
        <f t="shared" si="2"/>
        <v>4388.619389048438</v>
      </c>
      <c r="H23" s="16">
        <f t="shared" si="0"/>
        <v>526.6343266858125</v>
      </c>
      <c r="I23" s="16">
        <f t="shared" si="3"/>
        <v>110.35605526049999</v>
      </c>
      <c r="J23" s="16">
        <f t="shared" si="4"/>
        <v>416.27827142531254</v>
      </c>
      <c r="K23" s="16">
        <f t="shared" si="5"/>
        <v>2581.0853310409316</v>
      </c>
      <c r="L23" s="16">
        <f t="shared" si="1"/>
        <v>7178.491285893003</v>
      </c>
    </row>
    <row r="24" spans="6:12" ht="12.75">
      <c r="F24" s="7">
        <v>7</v>
      </c>
      <c r="G24" s="16">
        <f t="shared" si="2"/>
        <v>4366.676292103196</v>
      </c>
      <c r="H24" s="16">
        <f t="shared" si="0"/>
        <v>524.0011550523835</v>
      </c>
      <c r="I24" s="16">
        <f t="shared" si="3"/>
        <v>111.45961581310502</v>
      </c>
      <c r="J24" s="16">
        <f t="shared" si="4"/>
        <v>412.5415392392785</v>
      </c>
      <c r="K24" s="16">
        <f t="shared" si="5"/>
        <v>3004.4811904949547</v>
      </c>
      <c r="L24" s="16">
        <f t="shared" si="1"/>
        <v>7208.679223555806</v>
      </c>
    </row>
    <row r="25" spans="6:12" ht="12.75">
      <c r="F25" s="7">
        <v>8</v>
      </c>
      <c r="G25" s="16">
        <f t="shared" si="2"/>
        <v>4344.842910642679</v>
      </c>
      <c r="H25" s="16">
        <f t="shared" si="0"/>
        <v>521.3811492771215</v>
      </c>
      <c r="I25" s="16">
        <f t="shared" si="3"/>
        <v>112.57421197123604</v>
      </c>
      <c r="J25" s="16">
        <f t="shared" si="4"/>
        <v>408.80693730588547</v>
      </c>
      <c r="K25" s="16">
        <f t="shared" si="5"/>
        <v>3425.922968086287</v>
      </c>
      <c r="L25" s="16">
        <f t="shared" si="1"/>
        <v>7238.994111512764</v>
      </c>
    </row>
    <row r="26" spans="6:12" ht="12.75">
      <c r="F26" s="7">
        <v>9</v>
      </c>
      <c r="G26" s="16">
        <f t="shared" si="2"/>
        <v>4323.1186960894665</v>
      </c>
      <c r="H26" s="16">
        <f t="shared" si="0"/>
        <v>518.7742435307359</v>
      </c>
      <c r="I26" s="16">
        <f t="shared" si="3"/>
        <v>113.69995409094842</v>
      </c>
      <c r="J26" s="16">
        <f t="shared" si="4"/>
        <v>405.0742894397875</v>
      </c>
      <c r="K26" s="16">
        <f t="shared" si="5"/>
        <v>3845.40440031963</v>
      </c>
      <c r="L26" s="16">
        <f t="shared" si="1"/>
        <v>7269.4364836319855</v>
      </c>
    </row>
    <row r="27" spans="6:12" ht="12.75">
      <c r="F27" s="7">
        <v>10</v>
      </c>
      <c r="G27" s="16">
        <f t="shared" si="2"/>
        <v>4301.503102609019</v>
      </c>
      <c r="H27" s="16">
        <f t="shared" si="0"/>
        <v>516.1803723130823</v>
      </c>
      <c r="I27" s="16">
        <f t="shared" si="3"/>
        <v>114.83695363185791</v>
      </c>
      <c r="J27" s="16">
        <f t="shared" si="4"/>
        <v>401.3434186812244</v>
      </c>
      <c r="K27" s="16">
        <f t="shared" si="5"/>
        <v>4262.9190203998505</v>
      </c>
      <c r="L27" s="16">
        <f t="shared" si="1"/>
        <v>7300.006876026673</v>
      </c>
    </row>
    <row r="28" spans="6:12" ht="12.75">
      <c r="F28" s="7">
        <v>11</v>
      </c>
      <c r="G28" s="16">
        <f t="shared" si="2"/>
        <v>4279.995587095974</v>
      </c>
      <c r="H28" s="16">
        <f t="shared" si="0"/>
        <v>513.5994704515168</v>
      </c>
      <c r="I28" s="16">
        <f t="shared" si="3"/>
        <v>115.98532316817649</v>
      </c>
      <c r="J28" s="16">
        <f t="shared" si="4"/>
        <v>397.61414728334034</v>
      </c>
      <c r="K28" s="16">
        <f t="shared" si="5"/>
        <v>4678.460156589941</v>
      </c>
      <c r="L28" s="16">
        <f t="shared" si="1"/>
        <v>7330.705827064559</v>
      </c>
    </row>
    <row r="29" spans="6:12" ht="12.75">
      <c r="F29" s="7">
        <v>12</v>
      </c>
      <c r="G29" s="16">
        <f t="shared" si="2"/>
        <v>4258.595609160494</v>
      </c>
      <c r="H29" s="16">
        <f t="shared" si="0"/>
        <v>511.0314730992593</v>
      </c>
      <c r="I29" s="16">
        <f t="shared" si="3"/>
        <v>117.14517639985824</v>
      </c>
      <c r="J29" s="16">
        <f t="shared" si="4"/>
        <v>393.88629669940104</v>
      </c>
      <c r="K29" s="16">
        <f t="shared" si="5"/>
        <v>5092.020930549292</v>
      </c>
      <c r="L29" s="16">
        <f t="shared" si="1"/>
        <v>7361.533877377397</v>
      </c>
    </row>
    <row r="30" spans="6:12" ht="12.75">
      <c r="F30" s="7">
        <v>13</v>
      </c>
      <c r="G30" s="16">
        <f t="shared" si="2"/>
        <v>4237.302631114691</v>
      </c>
      <c r="H30" s="16">
        <f t="shared" si="0"/>
        <v>508.476315733763</v>
      </c>
      <c r="I30" s="16">
        <f t="shared" si="3"/>
        <v>118.31662816385682</v>
      </c>
      <c r="J30" s="16">
        <f t="shared" si="4"/>
        <v>390.15968756990617</v>
      </c>
      <c r="K30" s="16">
        <f t="shared" si="5"/>
        <v>5503.594255652086</v>
      </c>
      <c r="L30" s="16">
        <f t="shared" si="1"/>
        <v>7392.49156987047</v>
      </c>
    </row>
    <row r="31" spans="6:12" ht="12.75">
      <c r="F31" s="7">
        <v>14</v>
      </c>
      <c r="G31" s="16">
        <f t="shared" si="2"/>
        <v>4216.116117959118</v>
      </c>
      <c r="H31" s="16">
        <f t="shared" si="0"/>
        <v>505.93393415509416</v>
      </c>
      <c r="I31" s="16">
        <f t="shared" si="3"/>
        <v>119.4997944454954</v>
      </c>
      <c r="J31" s="16">
        <f t="shared" si="4"/>
        <v>386.43413970959875</v>
      </c>
      <c r="K31" s="16">
        <f t="shared" si="5"/>
        <v>5913.17283528564</v>
      </c>
      <c r="L31" s="16">
        <f t="shared" si="1"/>
        <v>7423.579449732163</v>
      </c>
    </row>
    <row r="32" spans="6:12" ht="12.75">
      <c r="F32" s="7">
        <v>15</v>
      </c>
      <c r="G32" s="16">
        <f t="shared" si="2"/>
        <v>4195.035537369323</v>
      </c>
      <c r="H32" s="16">
        <f t="shared" si="0"/>
        <v>503.4042644843187</v>
      </c>
      <c r="I32" s="16">
        <f t="shared" si="3"/>
        <v>120.69479238995036</v>
      </c>
      <c r="J32" s="16">
        <f t="shared" si="4"/>
        <v>382.7094720943683</v>
      </c>
      <c r="K32" s="16">
        <f t="shared" si="5"/>
        <v>6320.74916112848</v>
      </c>
      <c r="L32" s="16">
        <f t="shared" si="1"/>
        <v>7454.798064443556</v>
      </c>
    </row>
    <row r="33" spans="6:12" ht="12.75">
      <c r="F33" s="7">
        <v>16</v>
      </c>
      <c r="G33" s="16">
        <f t="shared" si="2"/>
        <v>4174.060359682477</v>
      </c>
      <c r="H33" s="16">
        <f t="shared" si="0"/>
        <v>500.88724316189723</v>
      </c>
      <c r="I33" s="16">
        <f t="shared" si="3"/>
        <v>121.90174031384984</v>
      </c>
      <c r="J33" s="16">
        <f t="shared" si="4"/>
        <v>378.9855028480474</v>
      </c>
      <c r="K33" s="16">
        <f t="shared" si="5"/>
        <v>6726.315511407984</v>
      </c>
      <c r="L33" s="16">
        <f t="shared" si="1"/>
        <v>7486.147963788068</v>
      </c>
    </row>
    <row r="34" spans="6:12" ht="12.75">
      <c r="F34" s="7">
        <v>17</v>
      </c>
      <c r="G34" s="16">
        <f t="shared" si="2"/>
        <v>4153.190057884064</v>
      </c>
      <c r="H34" s="16">
        <f t="shared" si="0"/>
        <v>498.38280694608767</v>
      </c>
      <c r="I34" s="16">
        <f t="shared" si="3"/>
        <v>123.12075771698838</v>
      </c>
      <c r="J34" s="16">
        <f t="shared" si="4"/>
        <v>375.26204922909926</v>
      </c>
      <c r="K34" s="16">
        <f t="shared" si="5"/>
        <v>7129.863949137374</v>
      </c>
      <c r="L34" s="16">
        <f t="shared" si="1"/>
        <v>7517.629699861144</v>
      </c>
    </row>
    <row r="35" spans="6:12" ht="12.75">
      <c r="F35" s="7">
        <v>18</v>
      </c>
      <c r="G35" s="16">
        <f t="shared" si="2"/>
        <v>4132.424107594644</v>
      </c>
      <c r="H35" s="16">
        <f t="shared" si="0"/>
        <v>495.89089291135724</v>
      </c>
      <c r="I35" s="16">
        <f t="shared" si="3"/>
        <v>124.35196529415826</v>
      </c>
      <c r="J35" s="16">
        <f t="shared" si="4"/>
        <v>371.53892761719896</v>
      </c>
      <c r="K35" s="16">
        <f t="shared" si="5"/>
        <v>7531.386320331889</v>
      </c>
      <c r="L35" s="16">
        <f t="shared" si="1"/>
        <v>7549.2438270799685</v>
      </c>
    </row>
    <row r="36" spans="6:12" ht="12.75">
      <c r="F36" s="7">
        <v>19</v>
      </c>
      <c r="G36" s="16">
        <f t="shared" si="2"/>
        <v>4111.7619870566705</v>
      </c>
      <c r="H36" s="16">
        <f t="shared" si="0"/>
        <v>493.41143844680045</v>
      </c>
      <c r="I36" s="16">
        <f t="shared" si="3"/>
        <v>125.59548494709985</v>
      </c>
      <c r="J36" s="16">
        <f t="shared" si="4"/>
        <v>367.8159534997006</v>
      </c>
      <c r="K36" s="16">
        <f t="shared" si="5"/>
        <v>7930.874252203906</v>
      </c>
      <c r="L36" s="16">
        <f t="shared" si="1"/>
        <v>7580.990902193238</v>
      </c>
    </row>
    <row r="37" spans="6:12" ht="12.75">
      <c r="F37" s="7">
        <v>20</v>
      </c>
      <c r="G37" s="16">
        <f t="shared" si="2"/>
        <v>4091.2031771213865</v>
      </c>
      <c r="H37" s="16">
        <f t="shared" si="0"/>
        <v>490.9443812545664</v>
      </c>
      <c r="I37" s="16">
        <f t="shared" si="3"/>
        <v>126.85143979657082</v>
      </c>
      <c r="J37" s="16">
        <f t="shared" si="4"/>
        <v>364.0929414579956</v>
      </c>
      <c r="K37" s="16">
        <f t="shared" si="5"/>
        <v>8328.319151336846</v>
      </c>
      <c r="L37" s="16">
        <f t="shared" si="1"/>
        <v>7612.8714842909585</v>
      </c>
    </row>
  </sheetData>
  <sheetProtection sheet="1"/>
  <mergeCells count="10">
    <mergeCell ref="A1:D1"/>
    <mergeCell ref="L15:L16"/>
    <mergeCell ref="F15:F16"/>
    <mergeCell ref="G15:G16"/>
    <mergeCell ref="A15:D15"/>
    <mergeCell ref="B18:D18"/>
    <mergeCell ref="H15:H16"/>
    <mergeCell ref="I15:I16"/>
    <mergeCell ref="J15:J16"/>
    <mergeCell ref="K15:K16"/>
  </mergeCells>
  <conditionalFormatting sqref="D19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Mertens</dc:creator>
  <cp:keywords/>
  <dc:description/>
  <cp:lastModifiedBy>Mertens</cp:lastModifiedBy>
  <cp:lastPrinted>2011-09-08T06:34:03Z</cp:lastPrinted>
  <dcterms:created xsi:type="dcterms:W3CDTF">2011-08-18T20:20:24Z</dcterms:created>
  <dcterms:modified xsi:type="dcterms:W3CDTF">2016-05-04T07:26:27Z</dcterms:modified>
  <cp:category/>
  <cp:version/>
  <cp:contentType/>
  <cp:contentStatus/>
</cp:coreProperties>
</file>